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showInkAnnotation="0" autoCompressPictures="0"/>
  <xr:revisionPtr revIDLastSave="0" documentId="13_ncr:1_{44B7EC93-6253-4E50-86E6-1F2C5BDFD2FC}" xr6:coauthVersionLast="47" xr6:coauthVersionMax="47" xr10:uidLastSave="{00000000-0000-0000-0000-000000000000}"/>
  <bookViews>
    <workbookView xWindow="31935" yWindow="540" windowWidth="21600" windowHeight="11250" activeTab="1" xr2:uid="{00000000-000D-0000-FFFF-FFFF00000000}"/>
  </bookViews>
  <sheets>
    <sheet name="Kalkulation Leerrohr" sheetId="4" r:id="rId1"/>
    <sheet name="Kalkulation Glasfaser" sheetId="6" r:id="rId2"/>
    <sheet name="Kalkulation Kollokationsfläche" sheetId="5" r:id="rId3"/>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1" i="6" l="1"/>
  <c r="G19" i="4"/>
  <c r="G38" i="6" l="1"/>
  <c r="G37" i="6"/>
  <c r="G32" i="6"/>
  <c r="G19" i="6"/>
  <c r="G17" i="6"/>
  <c r="G16" i="6"/>
  <c r="G12" i="6"/>
  <c r="G51" i="6" s="1"/>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<sst xmlns="http://schemas.openxmlformats.org/spreadsheetml/2006/main" count="165" uniqueCount="90">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</sst>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000"/>
    <numFmt numFmtId="165" formatCode="_-* #,##0_-;\-* #,##0_-;_-* &quot;-&quot;??_-;_-@_-"/>
    <numFmt numFmtId="166" formatCode="0.0"/>
  </numFmts>
  <fonts count="36"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s>
  <borders count="6">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41">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32" zoomScaleNormal="100" zoomScalePageLayoutView="190" workbookViewId="0">
      <selection activeCell="G12" sqref="G12"/>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78</v>
      </c>
      <c r="D4"/>
      <c r="F4" s="25" t="s">
        <v>19</v>
      </c>
      <c r="G4" s="26"/>
      <c r="I4"/>
      <c r="K4"/>
    </row>
    <row r="5" spans="1:12" ht="147" customHeight="1" x14ac:dyDescent="0.2">
      <c r="B5" s="22"/>
      <c r="C5" s="134" t="s">
        <v>61</v>
      </c>
      <c r="D5" s="134"/>
      <c r="E5" s="134"/>
      <c r="F5" s="134"/>
      <c r="G5" s="134"/>
      <c r="H5" s="134"/>
      <c r="I5" s="134"/>
      <c r="K5"/>
      <c r="L5" s="23"/>
    </row>
    <row r="6" spans="1:12" ht="39" customHeight="1" x14ac:dyDescent="0.2">
      <c r="B6" s="22"/>
      <c r="C6" s="135" t="s">
        <v>72</v>
      </c>
      <c r="D6" s="135"/>
      <c r="E6" s="135"/>
      <c r="F6" s="135"/>
      <c r="G6" s="135"/>
      <c r="I6"/>
      <c r="K6"/>
    </row>
    <row r="7" spans="1:12" x14ac:dyDescent="0.2">
      <c r="A7" s="27" t="s">
        <v>42</v>
      </c>
      <c r="D7" s="28" t="s">
        <v>4</v>
      </c>
      <c r="I7"/>
      <c r="K7"/>
    </row>
    <row r="8" spans="1:12" x14ac:dyDescent="0.2">
      <c r="A8" s="22"/>
      <c r="I8" s="29" t="s">
        <v>62</v>
      </c>
      <c r="K8"/>
    </row>
    <row r="9" spans="1:12" x14ac:dyDescent="0.2">
      <c r="B9" s="30"/>
      <c r="C9" s="1" t="s">
        <v>23</v>
      </c>
      <c r="D9" s="31"/>
      <c r="E9" s="30"/>
      <c r="F9" s="32"/>
      <c r="G9" s="7">
        <v>0.04</v>
      </c>
      <c r="I9" s="33" t="s">
        <v>84</v>
      </c>
      <c r="K9"/>
    </row>
    <row r="10" spans="1:12" x14ac:dyDescent="0.2">
      <c r="B10" s="30"/>
      <c r="C10" s="1" t="s">
        <v>16</v>
      </c>
      <c r="D10" s="31"/>
      <c r="E10" s="30"/>
      <c r="F10" s="32"/>
      <c r="G10" s="8">
        <v>1.4999999999999999E-2</v>
      </c>
      <c r="I10" s="33" t="s">
        <v>84</v>
      </c>
      <c r="K10"/>
    </row>
    <row r="11" spans="1:12" x14ac:dyDescent="0.2">
      <c r="B11" s="30"/>
      <c r="C11" s="1" t="s">
        <v>25</v>
      </c>
      <c r="D11" s="31"/>
      <c r="E11" s="32"/>
      <c r="F11" s="32"/>
      <c r="G11" s="8">
        <v>4.0000000000000001E-3</v>
      </c>
      <c r="I11" s="33" t="s">
        <v>84</v>
      </c>
      <c r="K11"/>
    </row>
    <row r="12" spans="1:12" ht="12.75" customHeight="1" x14ac:dyDescent="0.2">
      <c r="B12" s="30"/>
      <c r="C12" s="1" t="s">
        <v>85</v>
      </c>
      <c r="D12" s="31"/>
      <c r="E12" s="32"/>
      <c r="F12" s="32"/>
      <c r="G12" s="3">
        <v>484869.39</v>
      </c>
      <c r="I12" s="33" t="s">
        <v>63</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v>0</v>
      </c>
      <c r="I16" s="33" t="s">
        <v>64</v>
      </c>
      <c r="K16"/>
    </row>
    <row r="17" spans="1:11" x14ac:dyDescent="0.2">
      <c r="B17" s="35"/>
      <c r="C17" s="35" t="s">
        <v>31</v>
      </c>
      <c r="E17" s="34"/>
      <c r="G17" s="2">
        <v>16092310.640000001</v>
      </c>
      <c r="I17" s="33" t="s">
        <v>65</v>
      </c>
      <c r="K17"/>
    </row>
    <row r="18" spans="1:11" ht="15" customHeight="1" x14ac:dyDescent="0.2">
      <c r="B18" s="35"/>
      <c r="C18" s="35" t="s">
        <v>28</v>
      </c>
      <c r="D18" s="36" t="s">
        <v>2</v>
      </c>
      <c r="E18" s="37">
        <v>450000</v>
      </c>
      <c r="F18" s="38"/>
      <c r="G18" s="39">
        <f>SUM(G16:G17)</f>
        <v>16092310.640000001</v>
      </c>
      <c r="H18" s="23"/>
      <c r="I18" s="40"/>
      <c r="K18"/>
    </row>
    <row r="19" spans="1:11" ht="15" customHeight="1" x14ac:dyDescent="0.2">
      <c r="B19" s="35"/>
      <c r="C19" s="35" t="s">
        <v>26</v>
      </c>
      <c r="D19" s="36"/>
      <c r="E19" s="37"/>
      <c r="F19" s="38"/>
      <c r="G19" s="2">
        <f>G16*0.5284</f>
        <v>0</v>
      </c>
      <c r="H19" s="23"/>
      <c r="I19" s="33" t="s">
        <v>66</v>
      </c>
      <c r="K19"/>
    </row>
    <row r="20" spans="1:11" ht="15" customHeight="1" x14ac:dyDescent="0.2">
      <c r="B20" s="35"/>
      <c r="C20" s="35" t="s">
        <v>20</v>
      </c>
      <c r="D20" s="36"/>
      <c r="E20" s="37"/>
      <c r="F20" s="38"/>
      <c r="G20" s="39">
        <f>G18-G19</f>
        <v>16092310.640000001</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536410.35466666671</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321846.21280000004</v>
      </c>
      <c r="I24" s="40"/>
      <c r="K24"/>
    </row>
    <row r="25" spans="1:11" ht="15" customHeight="1" x14ac:dyDescent="0.2">
      <c r="B25" s="35"/>
      <c r="C25" s="35" t="s">
        <v>5</v>
      </c>
      <c r="D25" s="36" t="s">
        <v>14</v>
      </c>
      <c r="E25" s="48">
        <v>10080</v>
      </c>
      <c r="F25" s="38"/>
      <c r="G25" s="49">
        <f>G18*$G$10</f>
        <v>241384.65960000001</v>
      </c>
      <c r="I25" s="40"/>
      <c r="K25"/>
    </row>
    <row r="26" spans="1:11" ht="15" customHeight="1" x14ac:dyDescent="0.2">
      <c r="B26" s="35"/>
      <c r="C26" s="35" t="s">
        <v>18</v>
      </c>
      <c r="D26" s="36" t="s">
        <v>12</v>
      </c>
      <c r="E26" s="48">
        <v>225</v>
      </c>
      <c r="F26" s="38"/>
      <c r="G26" s="49">
        <f>G18/G21*$G$11</f>
        <v>2145.6414186666671</v>
      </c>
      <c r="I26" s="40"/>
      <c r="K26"/>
    </row>
    <row r="27" spans="1:11" ht="13.5" thickBot="1" x14ac:dyDescent="0.25">
      <c r="B27" s="35"/>
      <c r="C27" s="50" t="s">
        <v>0</v>
      </c>
      <c r="D27" s="51"/>
      <c r="E27" s="50">
        <f>E22+E24+E25+E26</f>
        <v>47805</v>
      </c>
      <c r="F27" s="38"/>
      <c r="G27" s="50">
        <f>G22+G24+G25+G26</f>
        <v>1101786.8684853334</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67</v>
      </c>
      <c r="K32"/>
    </row>
    <row r="33" spans="2:11" ht="12.95" customHeight="1" x14ac:dyDescent="0.2">
      <c r="D33" s="14"/>
      <c r="F33" s="38"/>
      <c r="I33" s="40"/>
      <c r="K33"/>
    </row>
    <row r="34" spans="2:11" ht="12.95" customHeight="1" thickBot="1" x14ac:dyDescent="0.25">
      <c r="B34" s="52" t="s">
        <v>41</v>
      </c>
      <c r="C34" s="52"/>
      <c r="D34" s="14"/>
      <c r="F34" s="38"/>
      <c r="G34" s="53">
        <f>SUM(G32+G27)</f>
        <v>1101786.8684853334</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68</v>
      </c>
      <c r="K37"/>
    </row>
    <row r="38" spans="2:11" ht="12" customHeight="1" x14ac:dyDescent="0.2">
      <c r="B38" s="55"/>
      <c r="C38" s="55" t="s">
        <v>51</v>
      </c>
      <c r="D38" s="56"/>
      <c r="E38" s="57"/>
      <c r="F38" s="38"/>
      <c r="G38" s="5">
        <v>0</v>
      </c>
      <c r="I38" s="33" t="s">
        <v>69</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87</v>
      </c>
      <c r="K41"/>
    </row>
    <row r="42" spans="2:11" x14ac:dyDescent="0.2">
      <c r="I42" s="40"/>
    </row>
    <row r="43" spans="2:11" x14ac:dyDescent="0.2">
      <c r="D43" s="14"/>
      <c r="F43" s="38"/>
      <c r="G43" s="60"/>
      <c r="I43" s="40"/>
      <c r="K43"/>
    </row>
    <row r="44" spans="2:11" ht="26.25" customHeight="1" thickBot="1" x14ac:dyDescent="0.25">
      <c r="B44" s="136" t="s">
        <v>34</v>
      </c>
      <c r="C44" s="136"/>
      <c r="D44" s="61"/>
      <c r="E44" s="53" t="e">
        <f>#REF!/(E37+E39)/E41</f>
        <v>#REF!</v>
      </c>
      <c r="F44" s="38"/>
      <c r="G44" s="53">
        <f>IF(G41&gt;0,(G34/G40/G41), G34/G40)</f>
        <v>550893.4342426667</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45907.786186888894</v>
      </c>
      <c r="I50" s="40"/>
      <c r="K50"/>
    </row>
    <row r="51" spans="1:11" ht="12.95" customHeight="1" x14ac:dyDescent="0.2">
      <c r="B51" s="67"/>
      <c r="C51" s="68" t="s">
        <v>22</v>
      </c>
      <c r="D51" s="69"/>
      <c r="E51" s="70"/>
      <c r="F51" s="71"/>
      <c r="G51">
        <f>G12</f>
        <v>484869.39</v>
      </c>
      <c r="I51" s="40"/>
      <c r="K51"/>
    </row>
    <row r="52" spans="1:11" ht="17.100000000000001" customHeight="1" x14ac:dyDescent="0.25">
      <c r="B52" s="64"/>
      <c r="C52" s="65" t="s">
        <v>30</v>
      </c>
      <c r="D52" s="62"/>
      <c r="E52" s="63"/>
      <c r="F52" s="38"/>
      <c r="G52" s="72">
        <f>IF(G41=0,(G50/G51), "(im LWL-Preis enthalten)")</f>
        <v>9.4680726673401452E-2</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abSelected="1" topLeftCell="A77" zoomScaleNormal="100" zoomScalePageLayoutView="55" workbookViewId="0">
      <selection activeCell="G59" sqref="G59"/>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79</v>
      </c>
      <c r="D4"/>
      <c r="F4" s="25" t="s">
        <v>19</v>
      </c>
      <c r="G4" s="26"/>
      <c r="I4"/>
      <c r="K4"/>
    </row>
    <row r="5" spans="1:21" ht="147" customHeight="1" x14ac:dyDescent="0.2">
      <c r="B5" s="22"/>
      <c r="C5" s="134" t="s">
        <v>61</v>
      </c>
      <c r="D5" s="134"/>
      <c r="E5" s="134"/>
      <c r="F5" s="134"/>
      <c r="G5" s="134"/>
      <c r="H5" s="134"/>
      <c r="I5" s="134"/>
      <c r="K5"/>
      <c r="L5" s="23"/>
    </row>
    <row r="6" spans="1:21" ht="39" customHeight="1" x14ac:dyDescent="0.2">
      <c r="B6" s="22"/>
      <c r="C6" s="135" t="s">
        <v>83</v>
      </c>
      <c r="D6" s="135"/>
      <c r="E6" s="135"/>
      <c r="F6" s="135"/>
      <c r="G6" s="135"/>
      <c r="I6"/>
      <c r="K6"/>
    </row>
    <row r="7" spans="1:21" x14ac:dyDescent="0.2">
      <c r="A7" s="27" t="s">
        <v>42</v>
      </c>
      <c r="D7" s="28" t="s">
        <v>4</v>
      </c>
      <c r="I7"/>
      <c r="K7"/>
    </row>
    <row r="8" spans="1:21" x14ac:dyDescent="0.2">
      <c r="A8" s="22"/>
      <c r="I8" s="29" t="s">
        <v>62</v>
      </c>
      <c r="K8"/>
    </row>
    <row r="9" spans="1:21" x14ac:dyDescent="0.2">
      <c r="B9" s="97"/>
      <c r="C9" s="98" t="s">
        <v>23</v>
      </c>
      <c r="D9" s="31"/>
      <c r="E9" s="30"/>
      <c r="F9" s="32"/>
      <c r="G9" s="7">
        <f>'Kalkulation Leerrohr'!G9</f>
        <v>0.04</v>
      </c>
      <c r="I9" s="33" t="s">
        <v>84</v>
      </c>
      <c r="K9"/>
    </row>
    <row r="10" spans="1:21" x14ac:dyDescent="0.2">
      <c r="B10" s="97"/>
      <c r="C10" s="98" t="s">
        <v>16</v>
      </c>
      <c r="D10" s="31"/>
      <c r="E10" s="30"/>
      <c r="F10" s="32"/>
      <c r="G10" s="8">
        <f>'Kalkulation Leerrohr'!G10</f>
        <v>1.4999999999999999E-2</v>
      </c>
      <c r="I10" s="33" t="s">
        <v>84</v>
      </c>
      <c r="K10"/>
    </row>
    <row r="11" spans="1:21" x14ac:dyDescent="0.2">
      <c r="B11" s="97"/>
      <c r="C11" s="98" t="s">
        <v>25</v>
      </c>
      <c r="D11" s="31"/>
      <c r="E11" s="32"/>
      <c r="F11" s="32"/>
      <c r="G11" s="8">
        <f>'Kalkulation Leerrohr'!G11</f>
        <v>4.0000000000000001E-3</v>
      </c>
      <c r="I11" s="33" t="s">
        <v>84</v>
      </c>
      <c r="K11"/>
    </row>
    <row r="12" spans="1:21" ht="12.75" customHeight="1" x14ac:dyDescent="0.2">
      <c r="B12" s="97"/>
      <c r="C12" s="1" t="s">
        <v>86</v>
      </c>
      <c r="D12" s="31"/>
      <c r="E12" s="32"/>
      <c r="F12" s="32"/>
      <c r="G12" s="3">
        <f>'Kalkulation Leerrohr'!G12</f>
        <v>484869.39</v>
      </c>
      <c r="I12" s="138" t="s">
        <v>82</v>
      </c>
      <c r="J12" s="138"/>
      <c r="K12" s="138"/>
      <c r="L12" s="138"/>
      <c r="M12" s="138"/>
      <c r="N12" s="138"/>
      <c r="O12" s="138"/>
      <c r="P12" s="138"/>
      <c r="Q12" s="138"/>
      <c r="R12" s="138"/>
      <c r="S12" s="138"/>
      <c r="T12" s="138"/>
      <c r="U12" s="138"/>
    </row>
    <row r="13" spans="1:21" x14ac:dyDescent="0.2">
      <c r="B13" s="99"/>
      <c r="C13" s="99"/>
      <c r="D13"/>
      <c r="I13" s="138"/>
      <c r="J13" s="138"/>
      <c r="K13" s="138"/>
      <c r="L13" s="138"/>
      <c r="M13" s="138"/>
      <c r="N13" s="138"/>
      <c r="O13" s="138"/>
      <c r="P13" s="138"/>
      <c r="Q13" s="138"/>
      <c r="R13" s="138"/>
      <c r="S13" s="138"/>
      <c r="T13" s="138"/>
      <c r="U13" s="138"/>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f>'Kalkulation Leerrohr'!G16</f>
        <v>0</v>
      </c>
      <c r="I16" s="33" t="s">
        <v>64</v>
      </c>
      <c r="K16"/>
    </row>
    <row r="17" spans="1:11" x14ac:dyDescent="0.2">
      <c r="B17" s="100"/>
      <c r="C17" s="100" t="s">
        <v>31</v>
      </c>
      <c r="E17" s="34"/>
      <c r="G17" s="2">
        <f>'Kalkulation Leerrohr'!G17</f>
        <v>16092310.640000001</v>
      </c>
      <c r="I17" s="33" t="s">
        <v>65</v>
      </c>
      <c r="K17"/>
    </row>
    <row r="18" spans="1:11" ht="15" customHeight="1" x14ac:dyDescent="0.2">
      <c r="B18" s="100"/>
      <c r="C18" s="100" t="s">
        <v>28</v>
      </c>
      <c r="D18" s="36" t="s">
        <v>2</v>
      </c>
      <c r="E18" s="37">
        <v>450000</v>
      </c>
      <c r="F18" s="38"/>
      <c r="G18" s="130">
        <f>SUM(G16:G17)</f>
        <v>16092310.640000001</v>
      </c>
      <c r="H18" s="23"/>
      <c r="I18" s="40"/>
      <c r="K18"/>
    </row>
    <row r="19" spans="1:11" ht="15" customHeight="1" x14ac:dyDescent="0.2">
      <c r="B19" s="100"/>
      <c r="C19" s="100" t="s">
        <v>26</v>
      </c>
      <c r="D19" s="36"/>
      <c r="E19" s="37"/>
      <c r="F19" s="38"/>
      <c r="G19" s="2">
        <f>'Kalkulation Leerrohr'!G19</f>
        <v>0</v>
      </c>
      <c r="H19" s="23"/>
      <c r="I19" s="33" t="s">
        <v>66</v>
      </c>
      <c r="K19"/>
    </row>
    <row r="20" spans="1:11" ht="15" customHeight="1" x14ac:dyDescent="0.2">
      <c r="B20" s="100"/>
      <c r="C20" s="100" t="s">
        <v>20</v>
      </c>
      <c r="D20" s="36"/>
      <c r="E20" s="37"/>
      <c r="F20" s="38"/>
      <c r="G20" s="130">
        <f>G18-G19</f>
        <v>16092310.640000001</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536410.35466666671</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321846.21280000004</v>
      </c>
      <c r="I24" s="40"/>
      <c r="K24"/>
    </row>
    <row r="25" spans="1:11" ht="15" customHeight="1" x14ac:dyDescent="0.2">
      <c r="B25" s="100"/>
      <c r="C25" s="100" t="s">
        <v>5</v>
      </c>
      <c r="D25" s="36" t="s">
        <v>14</v>
      </c>
      <c r="E25" s="48">
        <v>10080</v>
      </c>
      <c r="F25" s="38"/>
      <c r="G25" s="133">
        <f>G18*$G$10</f>
        <v>241384.65960000001</v>
      </c>
      <c r="I25" s="40"/>
      <c r="K25"/>
    </row>
    <row r="26" spans="1:11" ht="15" customHeight="1" x14ac:dyDescent="0.2">
      <c r="B26" s="100"/>
      <c r="C26" s="100" t="s">
        <v>18</v>
      </c>
      <c r="D26" s="36" t="s">
        <v>12</v>
      </c>
      <c r="E26" s="48">
        <v>225</v>
      </c>
      <c r="F26" s="38"/>
      <c r="G26" s="133">
        <f>G18/G21*$G$11</f>
        <v>2145.6414186666671</v>
      </c>
      <c r="I26" s="40"/>
      <c r="K26"/>
    </row>
    <row r="27" spans="1:11" ht="13.5" thickBot="1" x14ac:dyDescent="0.25">
      <c r="B27" s="100"/>
      <c r="C27" s="102" t="s">
        <v>0</v>
      </c>
      <c r="D27" s="51"/>
      <c r="E27" s="50">
        <f>E22+E24+E25+E26</f>
        <v>47805</v>
      </c>
      <c r="F27" s="38"/>
      <c r="G27" s="102">
        <f>G22+G24+G25+G26</f>
        <v>1101786.8684853334</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67</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1101786.8684853334</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68</v>
      </c>
      <c r="K37"/>
    </row>
    <row r="38" spans="1:11" ht="12" customHeight="1" x14ac:dyDescent="0.2">
      <c r="A38" s="99"/>
      <c r="B38" s="106"/>
      <c r="C38" s="106" t="s">
        <v>51</v>
      </c>
      <c r="D38" s="113"/>
      <c r="E38" s="114"/>
      <c r="F38" s="110"/>
      <c r="G38" s="5">
        <f>'Kalkulation Leerrohr'!G38</f>
        <v>0</v>
      </c>
      <c r="I38" s="33" t="s">
        <v>69</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88</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139" t="s">
        <v>34</v>
      </c>
      <c r="C44" s="139"/>
      <c r="D44" s="118"/>
      <c r="E44" s="112" t="e">
        <f>#REF!/(E37+E39)/E41</f>
        <v>#REF!</v>
      </c>
      <c r="F44" s="110"/>
      <c r="G44" s="112">
        <f>IF(G41&gt;0,(G34/G40/G41), G34/G40)</f>
        <v>1101786.8684853334</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484869.39</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0</v>
      </c>
      <c r="I58" s="33" t="s">
        <v>64</v>
      </c>
      <c r="K58"/>
    </row>
    <row r="59" spans="1:11" ht="15" customHeight="1" x14ac:dyDescent="0.2">
      <c r="B59" s="76"/>
      <c r="C59" s="35" t="s">
        <v>37</v>
      </c>
      <c r="D59" s="36"/>
      <c r="E59" s="37"/>
      <c r="F59" s="38"/>
      <c r="G59" s="2">
        <v>5364103.55</v>
      </c>
      <c r="I59" s="33" t="s">
        <v>65</v>
      </c>
      <c r="K59"/>
    </row>
    <row r="60" spans="1:11" ht="15" customHeight="1" x14ac:dyDescent="0.2">
      <c r="B60" s="76"/>
      <c r="C60" s="35" t="s">
        <v>38</v>
      </c>
      <c r="D60" s="36"/>
      <c r="E60" s="37"/>
      <c r="F60" s="38"/>
      <c r="G60" s="39">
        <f>SUM(G58:G59)</f>
        <v>5364103.55</v>
      </c>
      <c r="I60" s="40"/>
      <c r="K60"/>
    </row>
    <row r="61" spans="1:11" ht="15" customHeight="1" x14ac:dyDescent="0.2">
      <c r="B61" s="76"/>
      <c r="C61" s="35" t="s">
        <v>26</v>
      </c>
      <c r="D61" s="36"/>
      <c r="E61" s="37"/>
      <c r="F61" s="38"/>
      <c r="G61" s="2">
        <f>G58*0.5284</f>
        <v>0</v>
      </c>
      <c r="I61" s="33" t="s">
        <v>66</v>
      </c>
      <c r="K61"/>
    </row>
    <row r="62" spans="1:11" ht="15" customHeight="1" x14ac:dyDescent="0.2">
      <c r="B62" s="76"/>
      <c r="C62" s="35" t="s">
        <v>21</v>
      </c>
      <c r="D62" s="36"/>
      <c r="E62" s="35"/>
      <c r="F62" s="38"/>
      <c r="G62" s="39">
        <f>G60-G61</f>
        <v>5364103.55</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268205.17749999999</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107282.071</v>
      </c>
      <c r="I66" s="40"/>
      <c r="K66"/>
    </row>
    <row r="67" spans="1:11" ht="15" customHeight="1" x14ac:dyDescent="0.2">
      <c r="B67" s="76"/>
      <c r="C67" s="35" t="s">
        <v>5</v>
      </c>
      <c r="D67" s="36"/>
      <c r="E67" s="48">
        <v>280</v>
      </c>
      <c r="F67" s="38"/>
      <c r="G67" s="49">
        <f>G58*$G$10</f>
        <v>0</v>
      </c>
      <c r="I67" s="40"/>
      <c r="K67"/>
    </row>
    <row r="68" spans="1:11" ht="13.5" thickBot="1" x14ac:dyDescent="0.25">
      <c r="B68" s="76"/>
      <c r="C68" s="50" t="s">
        <v>0</v>
      </c>
      <c r="D68" s="51"/>
      <c r="E68" s="50">
        <f>E64+E66+E67</f>
        <v>1530</v>
      </c>
      <c r="F68" s="38"/>
      <c r="G68" s="50">
        <f>G64+G66+G67</f>
        <v>375487.24849999999</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375487.24849999999</v>
      </c>
      <c r="I74" s="40"/>
      <c r="K74"/>
    </row>
    <row r="75" spans="1:11" ht="13.5" thickTop="1" x14ac:dyDescent="0.2">
      <c r="B75" s="78"/>
      <c r="D75" s="14"/>
      <c r="F75" s="38"/>
      <c r="I75" s="40"/>
      <c r="K75"/>
    </row>
    <row r="76" spans="1:11" ht="27" customHeight="1" thickBot="1" x14ac:dyDescent="0.25">
      <c r="B76" s="136" t="s">
        <v>39</v>
      </c>
      <c r="C76" s="136"/>
      <c r="D76" s="79"/>
      <c r="E76" s="53" t="e">
        <f>E44+E68</f>
        <v>#REF!</v>
      </c>
      <c r="F76" s="38"/>
      <c r="G76" s="80">
        <f>IF($G$41=0,"Kein LWL nachgefragt",(G44+G74))</f>
        <v>1477274.1169853334</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1</v>
      </c>
      <c r="I79" s="33" t="s">
        <v>70</v>
      </c>
    </row>
    <row r="80" spans="1:11" x14ac:dyDescent="0.2">
      <c r="B80" s="55"/>
      <c r="C80" s="55" t="s">
        <v>56</v>
      </c>
      <c r="D80" s="56"/>
      <c r="E80" s="57">
        <v>12</v>
      </c>
      <c r="F80" s="38"/>
      <c r="G80" s="5">
        <v>0</v>
      </c>
      <c r="I80" s="33" t="s">
        <v>71</v>
      </c>
    </row>
    <row r="81" spans="1:11" x14ac:dyDescent="0.2">
      <c r="B81" s="55"/>
      <c r="C81" s="55" t="s">
        <v>57</v>
      </c>
      <c r="D81" s="56"/>
      <c r="E81" s="57">
        <v>2</v>
      </c>
      <c r="F81" s="38"/>
      <c r="G81" s="58">
        <v>2</v>
      </c>
      <c r="I81" s="40"/>
      <c r="K81"/>
    </row>
    <row r="82" spans="1:11" x14ac:dyDescent="0.2">
      <c r="B82" s="55"/>
      <c r="C82" s="59" t="s">
        <v>58</v>
      </c>
      <c r="D82" s="56"/>
      <c r="E82" s="57"/>
      <c r="F82" s="38"/>
      <c r="G82" s="81">
        <f>SUM(G79:G81)</f>
        <v>3</v>
      </c>
      <c r="I82" s="33" t="s">
        <v>81</v>
      </c>
      <c r="K82"/>
    </row>
    <row r="83" spans="1:11" x14ac:dyDescent="0.2">
      <c r="B83" s="78"/>
      <c r="D83" s="14"/>
      <c r="F83" s="38"/>
      <c r="I83" s="40"/>
    </row>
    <row r="84" spans="1:11" ht="27" customHeight="1" thickBot="1" x14ac:dyDescent="0.25">
      <c r="B84" s="140" t="s">
        <v>49</v>
      </c>
      <c r="C84" s="140"/>
      <c r="D84" s="53"/>
      <c r="E84" s="53" t="e">
        <f>E76/E82</f>
        <v>#REF!</v>
      </c>
      <c r="F84" s="53"/>
      <c r="G84" s="80">
        <f>IF($G$41=0,"Kein LWL nachgefragt",(G76/G82))</f>
        <v>492424.70566177781</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41035.392138481482</v>
      </c>
      <c r="H88" s="27"/>
      <c r="I88"/>
      <c r="J88" s="27"/>
    </row>
    <row r="89" spans="1:11" x14ac:dyDescent="0.2">
      <c r="A89" s="22"/>
      <c r="B89" s="67"/>
      <c r="C89" s="68" t="s">
        <v>22</v>
      </c>
      <c r="D89" s="87"/>
      <c r="E89" s="88"/>
      <c r="F89" s="67"/>
      <c r="G89" s="89">
        <f>G12</f>
        <v>484869.39</v>
      </c>
      <c r="I89"/>
      <c r="K89"/>
    </row>
    <row r="90" spans="1:11" x14ac:dyDescent="0.2">
      <c r="B90" s="90"/>
      <c r="C90" s="68" t="s">
        <v>59</v>
      </c>
      <c r="D90" s="91"/>
      <c r="E90" s="67"/>
      <c r="F90" s="71"/>
      <c r="G90" s="92">
        <f>IF($G$41=0,"Kein LWL nachgefragt",(G88/G89))</f>
        <v>8.463184722484024E-2</v>
      </c>
      <c r="I90"/>
    </row>
    <row r="91" spans="1:11" ht="15.75" x14ac:dyDescent="0.25">
      <c r="B91" s="64"/>
      <c r="C91" s="82" t="s">
        <v>60</v>
      </c>
      <c r="D91" s="83"/>
      <c r="E91" s="84"/>
      <c r="F91" s="85"/>
      <c r="G91" s="72">
        <f>IF($G$41=0,"Kein LWL nachgefragt",G90*G81)</f>
        <v>0.16926369444968048</v>
      </c>
      <c r="I91"/>
    </row>
    <row r="92" spans="1:11" x14ac:dyDescent="0.2">
      <c r="D92" s="14"/>
      <c r="F92" s="38"/>
    </row>
    <row r="93" spans="1:11" x14ac:dyDescent="0.2">
      <c r="D93" s="14"/>
      <c r="F93" s="38"/>
    </row>
    <row r="94" spans="1:11" x14ac:dyDescent="0.2">
      <c r="B94" s="78"/>
      <c r="D94" s="137"/>
      <c r="F94" s="75"/>
    </row>
    <row r="95" spans="1:11" x14ac:dyDescent="0.2">
      <c r="A95" s="93"/>
      <c r="B95" s="93"/>
      <c r="C95" s="73"/>
      <c r="D95" s="137"/>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C21" sqref="C21"/>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80</v>
      </c>
      <c r="F4" s="25" t="s">
        <v>19</v>
      </c>
      <c r="G4" s="26"/>
    </row>
    <row r="5" spans="1:12" ht="38.25" customHeight="1" x14ac:dyDescent="0.2">
      <c r="B5" s="22"/>
      <c r="C5" s="134" t="s">
        <v>77</v>
      </c>
      <c r="D5" s="134"/>
      <c r="E5" s="134"/>
      <c r="F5" s="134"/>
      <c r="G5" s="134"/>
      <c r="H5" s="134"/>
      <c r="I5" s="134"/>
      <c r="L5" s="23"/>
    </row>
    <row r="6" spans="1:12" ht="39.75" customHeight="1" x14ac:dyDescent="0.2">
      <c r="B6" s="22"/>
      <c r="C6" s="135" t="s">
        <v>72</v>
      </c>
      <c r="D6" s="135"/>
      <c r="E6" s="135"/>
      <c r="F6" s="135"/>
      <c r="G6" s="135"/>
    </row>
    <row r="7" spans="1:12" ht="25.5" x14ac:dyDescent="0.2">
      <c r="A7" s="27" t="s">
        <v>42</v>
      </c>
      <c r="D7" s="28" t="s">
        <v>4</v>
      </c>
      <c r="H7" s="40"/>
    </row>
    <row r="8" spans="1:12" x14ac:dyDescent="0.2">
      <c r="A8" s="22"/>
      <c r="D8" s="23"/>
      <c r="I8" s="29" t="s">
        <v>62</v>
      </c>
    </row>
    <row r="9" spans="1:12" x14ac:dyDescent="0.2">
      <c r="B9" s="30"/>
      <c r="C9" s="1" t="s">
        <v>73</v>
      </c>
      <c r="D9" s="31"/>
      <c r="E9" s="30"/>
      <c r="F9" s="32"/>
      <c r="G9" s="9"/>
      <c r="I9" s="33"/>
    </row>
    <row r="10" spans="1:12" ht="38.25" x14ac:dyDescent="0.2">
      <c r="B10" s="30"/>
      <c r="C10" s="1" t="s">
        <v>89</v>
      </c>
      <c r="D10" s="31"/>
      <c r="E10" s="30"/>
      <c r="F10" s="32"/>
      <c r="G10" s="10">
        <v>8.5</v>
      </c>
      <c r="I10" s="33"/>
    </row>
    <row r="11" spans="1:12" x14ac:dyDescent="0.2">
      <c r="B11" s="30"/>
      <c r="C11" s="1" t="s">
        <v>74</v>
      </c>
      <c r="D11" s="31"/>
      <c r="E11" s="32"/>
      <c r="F11" s="32"/>
      <c r="G11" s="11">
        <v>3.84</v>
      </c>
      <c r="I11" s="33"/>
    </row>
    <row r="12" spans="1:12" x14ac:dyDescent="0.2">
      <c r="H12" s="33"/>
    </row>
    <row r="13" spans="1:12" x14ac:dyDescent="0.2">
      <c r="A13" s="22" t="s">
        <v>75</v>
      </c>
      <c r="D13" s="23"/>
      <c r="E13" s="34"/>
      <c r="H13" s="33"/>
    </row>
    <row r="14" spans="1:12" x14ac:dyDescent="0.2">
      <c r="D14" s="23"/>
      <c r="E14" s="34"/>
      <c r="H14" s="33"/>
    </row>
    <row r="15" spans="1:12" ht="13.5" thickBot="1" x14ac:dyDescent="0.25">
      <c r="B15" s="35"/>
      <c r="C15" s="50" t="s">
        <v>76</v>
      </c>
      <c r="D15" s="51"/>
      <c r="E15" s="50" t="e">
        <f>#REF!+#REF!+#REF!+#REF!</f>
        <v>#REF!</v>
      </c>
      <c r="F15" s="38"/>
      <c r="G15" s="50">
        <f>G10*G11</f>
        <v>32.64</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3CC0610EBC4842B0ED92DD45EFDD0F" ma:contentTypeVersion="17" ma:contentTypeDescription="Ein neues Dokument erstellen." ma:contentTypeScope="" ma:versionID="be3d3aadb344a058fcd54706ecfeee3f">
  <xsd:schema xmlns:xsd="http://www.w3.org/2001/XMLSchema" xmlns:xs="http://www.w3.org/2001/XMLSchema" xmlns:p="http://schemas.microsoft.com/office/2006/metadata/properties" xmlns:ns2="822a1168-bd3b-45aa-a7cd-469ead7fc624" xmlns:ns3="0450bc2c-87a1-41d9-a38c-936cef4aadad" targetNamespace="http://schemas.microsoft.com/office/2006/metadata/properties" ma:root="true" ma:fieldsID="b97e2f87fd9bb3ed2b0d565c3c478afe" ns2:_="" ns3:_="">
    <xsd:import namespace="822a1168-bd3b-45aa-a7cd-469ead7fc624"/>
    <xsd:import namespace="0450bc2c-87a1-41d9-a38c-936cef4aa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1168-bd3b-45aa-a7cd-469ead7fc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b81148f-aef5-42bd-9359-a74446b501b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um" ma:index="23" nillable="true" ma:displayName="Datum" ma:format="DateOnly" ma:internalName="Datum">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0bc2c-87a1-41d9-a38c-936cef4aada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a98ab40-1533-41c6-8c17-bc45dfc4f72a}" ma:internalName="TaxCatchAll" ma:showField="CatchAllData" ma:web="0450bc2c-87a1-41d9-a38c-936cef4aa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50bc2c-87a1-41d9-a38c-936cef4aadad" xsi:nil="true"/>
    <lcf76f155ced4ddcb4097134ff3c332f xmlns="822a1168-bd3b-45aa-a7cd-469ead7fc624">
      <Terms xmlns="http://schemas.microsoft.com/office/infopath/2007/PartnerControls"/>
    </lcf76f155ced4ddcb4097134ff3c332f>
    <Datum xmlns="822a1168-bd3b-45aa-a7cd-469ead7fc624" xsi:nil="true"/>
  </documentManagement>
</p:properties>
</file>

<file path=customXml/itemProps1.xml><?xml version="1.0" encoding="utf-8"?>
<ds:datastoreItem xmlns:ds="http://schemas.openxmlformats.org/officeDocument/2006/customXml" ds:itemID="{B0455135-4821-4C4D-B8AA-C3460D9B734C}"/>
</file>

<file path=customXml/itemProps2.xml><?xml version="1.0" encoding="utf-8"?>
<ds:datastoreItem xmlns:ds="http://schemas.openxmlformats.org/officeDocument/2006/customXml" ds:itemID="{90259541-8905-4DCC-B88A-42BFF72207EB}"/>
</file>

<file path=customXml/itemProps3.xml><?xml version="1.0" encoding="utf-8"?>
<ds:datastoreItem xmlns:ds="http://schemas.openxmlformats.org/officeDocument/2006/customXml" ds:itemID="{DE22754B-C550-4FAE-A1FE-1237FB2E315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Kalkulation Leerrohr</vt:lpstr>
      <vt:lpstr>Kalkulation Glasfaser</vt:lpstr>
      <vt:lpstr>Kalkulation Kollokationsfläche</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2025-05-15T14:59:16Z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y fmtid="{D5CDD505-2E9C-101B-9397-08002B2CF9AE}" pid="35" name="ContentTypeId">
    <vt:lpwstr>0x0101006C3CC0610EBC4842B0ED92DD45EFDD0F</vt:lpwstr>
  </property>
</Properties>
</file>